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e\Parliamentary Questions and FOI\2023\FOI\Fixed assets\FoI request 29.11.2023\2022\FOI\"/>
    </mc:Choice>
  </mc:AlternateContent>
  <bookViews>
    <workbookView xWindow="0" yWindow="0" windowWidth="28800" windowHeight="12330" activeTab="1"/>
  </bookViews>
  <sheets>
    <sheet name="F&amp;F 2022" sheetId="3" r:id="rId1"/>
    <sheet name="ICT 2022" sheetId="4" r:id="rId2"/>
    <sheet name="Sheet1" sheetId="5" state="hidden" r:id="rId3"/>
  </sheets>
  <definedNames>
    <definedName name="_xlnm._FilterDatabase" localSheetId="1" hidden="1">'ICT 2022'!$A$1:$N$19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4" l="1"/>
  <c r="M19" i="4"/>
  <c r="N19" i="4"/>
  <c r="L19" i="4"/>
  <c r="I10" i="5" l="1"/>
  <c r="I12" i="5"/>
  <c r="K25" i="4"/>
  <c r="K19" i="4"/>
  <c r="J19" i="4"/>
  <c r="E19" i="4"/>
  <c r="K18" i="4"/>
  <c r="L18" i="4"/>
  <c r="M15" i="3"/>
  <c r="F15" i="3"/>
  <c r="J15" i="3"/>
  <c r="I15" i="3"/>
  <c r="M8" i="3"/>
  <c r="L8" i="3"/>
  <c r="K8" i="3"/>
  <c r="J8" i="3"/>
  <c r="I8" i="3"/>
  <c r="I7" i="3"/>
  <c r="I6" i="3"/>
  <c r="I5" i="3"/>
  <c r="I4" i="3"/>
  <c r="I3" i="3"/>
  <c r="K3" i="3"/>
  <c r="M2" i="3"/>
  <c r="J2" i="3"/>
  <c r="L2" i="3"/>
  <c r="I2" i="3"/>
  <c r="I13" i="5" l="1"/>
  <c r="G13" i="5"/>
  <c r="I11" i="5"/>
  <c r="H14" i="5"/>
  <c r="H13" i="5"/>
  <c r="H12" i="5"/>
  <c r="H11" i="5"/>
  <c r="H10" i="5"/>
  <c r="G11" i="5"/>
  <c r="G12" i="5"/>
  <c r="G10" i="5"/>
  <c r="K17" i="4" l="1"/>
  <c r="J17" i="4"/>
  <c r="N18" i="4" l="1"/>
  <c r="E15" i="4" l="1"/>
  <c r="E25" i="4" s="1"/>
  <c r="J15" i="4"/>
  <c r="J25" i="4" s="1"/>
  <c r="J3" i="3" l="1"/>
  <c r="J4" i="3"/>
  <c r="J5" i="3"/>
  <c r="J6" i="3"/>
  <c r="J7" i="3"/>
  <c r="J10" i="3" l="1"/>
  <c r="L25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M4" i="4"/>
  <c r="N4" i="4" s="1"/>
  <c r="M3" i="4"/>
  <c r="N3" i="4" s="1"/>
  <c r="M2" i="4"/>
  <c r="K4" i="3"/>
  <c r="L4" i="3" s="1"/>
  <c r="M4" i="3" s="1"/>
  <c r="K5" i="3"/>
  <c r="K10" i="3" s="1"/>
  <c r="K15" i="3" s="1"/>
  <c r="K6" i="3"/>
  <c r="L6" i="3" s="1"/>
  <c r="M6" i="3" s="1"/>
  <c r="K7" i="3"/>
  <c r="L7" i="3" s="1"/>
  <c r="M7" i="3" s="1"/>
  <c r="K2" i="3"/>
  <c r="I10" i="3"/>
  <c r="F8" i="3"/>
  <c r="F10" i="3" s="1"/>
  <c r="L3" i="3"/>
  <c r="M3" i="3" s="1"/>
  <c r="L5" i="3" l="1"/>
  <c r="M5" i="3" s="1"/>
  <c r="N2" i="4"/>
  <c r="M17" i="4"/>
  <c r="N17" i="4" s="1"/>
  <c r="N25" i="4" s="1"/>
  <c r="L10" i="3" l="1"/>
  <c r="L15" i="3" s="1"/>
  <c r="M25" i="4"/>
  <c r="M10" i="3" l="1"/>
</calcChain>
</file>

<file path=xl/sharedStrings.xml><?xml version="1.0" encoding="utf-8"?>
<sst xmlns="http://schemas.openxmlformats.org/spreadsheetml/2006/main" count="193" uniqueCount="124">
  <si>
    <t>Asset Number</t>
  </si>
  <si>
    <t>Description</t>
  </si>
  <si>
    <t>Date Placed in Service</t>
  </si>
  <si>
    <t>Cost</t>
  </si>
  <si>
    <t>Asset Category</t>
  </si>
  <si>
    <t>Asset Sub-category</t>
  </si>
  <si>
    <t>01-JAN-2012</t>
  </si>
  <si>
    <t>FIXTURES FURNITURE AND FITTINGS</t>
  </si>
  <si>
    <t>STORAGE</t>
  </si>
  <si>
    <t>ZZ0002</t>
  </si>
  <si>
    <t>FIT OUT COSTS</t>
  </si>
  <si>
    <t>01-JAN-2015</t>
  </si>
  <si>
    <t>01-JAN-2016</t>
  </si>
  <si>
    <t>ZZ0026</t>
  </si>
  <si>
    <t>2 PERSON MANAGER WORKSTATION</t>
  </si>
  <si>
    <t>WORKSTATION</t>
  </si>
  <si>
    <t>ZZ0029</t>
  </si>
  <si>
    <t>4 PERSON WORKSTATION WITH MODESTY PANELS</t>
  </si>
  <si>
    <t>ZZ0030</t>
  </si>
  <si>
    <t>4 PESRON WORKSTATION</t>
  </si>
  <si>
    <t>ZZ0031</t>
  </si>
  <si>
    <t>6 PERSON WORKSTSTION</t>
  </si>
  <si>
    <t>ZZ0032</t>
  </si>
  <si>
    <t>6 PERSON WORKSTATION NO MODESTY PANEL</t>
  </si>
  <si>
    <t>Total</t>
  </si>
  <si>
    <t>Date placed in Service</t>
  </si>
  <si>
    <t>Asset Subcategory</t>
  </si>
  <si>
    <t>Original Invoice number</t>
  </si>
  <si>
    <t>Serial Number</t>
  </si>
  <si>
    <t>Depreciation for the year</t>
  </si>
  <si>
    <t>OFFICE EQUIPMENT</t>
  </si>
  <si>
    <t>SOFTWARE</t>
  </si>
  <si>
    <t>CD 85</t>
  </si>
  <si>
    <t>COMMVAULT GALAXY</t>
  </si>
  <si>
    <t>01-JAN-2003</t>
  </si>
  <si>
    <t>03/19</t>
  </si>
  <si>
    <t>ZZ0183</t>
  </si>
  <si>
    <t>TeamMate</t>
  </si>
  <si>
    <t>01-JAN-2004</t>
  </si>
  <si>
    <t>04/20</t>
  </si>
  <si>
    <t>01-JAN-2005</t>
  </si>
  <si>
    <t>ZZ0651</t>
  </si>
  <si>
    <t>05/23</t>
  </si>
  <si>
    <t>ZZ0335</t>
  </si>
  <si>
    <t>CITRIX</t>
  </si>
  <si>
    <t>01-JAN-2009</t>
  </si>
  <si>
    <t>09/06</t>
  </si>
  <si>
    <t>ZZ0336</t>
  </si>
  <si>
    <t>09/07</t>
  </si>
  <si>
    <t>ZZ0349</t>
  </si>
  <si>
    <t>IDEA</t>
  </si>
  <si>
    <t>09/12</t>
  </si>
  <si>
    <t>01-JAN-2010</t>
  </si>
  <si>
    <t>SWITCH</t>
  </si>
  <si>
    <t>SERVER</t>
  </si>
  <si>
    <t>11/13</t>
  </si>
  <si>
    <t>A1332</t>
  </si>
  <si>
    <t>DELL MD 3200I</t>
  </si>
  <si>
    <t>A1331</t>
  </si>
  <si>
    <t>11/14</t>
  </si>
  <si>
    <t>ZZ0167</t>
  </si>
  <si>
    <t>SQL Server Enterprise 2008 R2</t>
  </si>
  <si>
    <t>12/04</t>
  </si>
  <si>
    <t>ZZ0110</t>
  </si>
  <si>
    <t>ZZ0111</t>
  </si>
  <si>
    <t>01-JAN-2014</t>
  </si>
  <si>
    <t>14/01</t>
  </si>
  <si>
    <t>A1480</t>
  </si>
  <si>
    <t>A1481</t>
  </si>
  <si>
    <t>15/04</t>
  </si>
  <si>
    <t>ZZ0103</t>
  </si>
  <si>
    <t>CISCO MODULES</t>
  </si>
  <si>
    <t>ZZ0157</t>
  </si>
  <si>
    <t>WiFi System</t>
  </si>
  <si>
    <t>15/06</t>
  </si>
  <si>
    <t>B1164</t>
  </si>
  <si>
    <t>DELL POWEREDGE R430</t>
  </si>
  <si>
    <t>16/243</t>
  </si>
  <si>
    <t>3PJZ3G2</t>
  </si>
  <si>
    <t>Control total</t>
  </si>
  <si>
    <t>Asset Number Historic</t>
  </si>
  <si>
    <t>STORAGE IT FORCE (Storage area network)</t>
  </si>
  <si>
    <t>New Asset Number</t>
  </si>
  <si>
    <t>FF0001</t>
  </si>
  <si>
    <t>FF0002</t>
  </si>
  <si>
    <t>FF0003</t>
  </si>
  <si>
    <t>FF0004</t>
  </si>
  <si>
    <t>FF0005</t>
  </si>
  <si>
    <t>FF0006</t>
  </si>
  <si>
    <t>ICT0001</t>
  </si>
  <si>
    <t>ICT0002</t>
  </si>
  <si>
    <t>ICT0003</t>
  </si>
  <si>
    <t>ICT0004</t>
  </si>
  <si>
    <t>ICT0005</t>
  </si>
  <si>
    <t>ICT0006</t>
  </si>
  <si>
    <t>ICT0007</t>
  </si>
  <si>
    <t>ICT0008</t>
  </si>
  <si>
    <t>ICT0009</t>
  </si>
  <si>
    <t>ICT0010</t>
  </si>
  <si>
    <t>ICT0011</t>
  </si>
  <si>
    <t>ICT0012</t>
  </si>
  <si>
    <t>ICT0013</t>
  </si>
  <si>
    <t>ICT0014</t>
  </si>
  <si>
    <t>ICT0015</t>
  </si>
  <si>
    <t>ICT0017</t>
  </si>
  <si>
    <t>ICT0018</t>
  </si>
  <si>
    <t>Microsoft SQL Server Enterprise Core Edition Licence</t>
  </si>
  <si>
    <t>Rounded</t>
  </si>
  <si>
    <t>Location</t>
  </si>
  <si>
    <t>Depreciated for a month 2020</t>
  </si>
  <si>
    <t>Desks</t>
  </si>
  <si>
    <t>count</t>
  </si>
  <si>
    <t>group</t>
  </si>
  <si>
    <t>total indv</t>
  </si>
  <si>
    <t>Accumulated Depreciation 01/01/22</t>
  </si>
  <si>
    <t>Net Book Value at 01/01/2022</t>
  </si>
  <si>
    <t>Depreciation for the year 2022</t>
  </si>
  <si>
    <t>Accumulated Depreciation 31/12/22</t>
  </si>
  <si>
    <t>Net Book Value at 31/12/2022</t>
  </si>
  <si>
    <t>No additions in 2022</t>
  </si>
  <si>
    <t>Additions 2022</t>
  </si>
  <si>
    <t>Overall total 2022</t>
  </si>
  <si>
    <t>Accumulated depreciation at 01/01/2022</t>
  </si>
  <si>
    <t>Accumulated depreciation at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</si>
</sst>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2" fillId="2" borderId="1" xfId="0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4" fillId="0" borderId="0" xfId="2" applyFont="1" applyFill="1" applyBorder="1" applyAlignment="1">
      <alignment horizontal="left" vertical="top"/>
    </xf>
    <xf numFmtId="15" fontId="5" fillId="0" borderId="0" xfId="0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43" fontId="5" fillId="0" borderId="0" xfId="1" applyFont="1" applyFill="1" applyAlignment="1">
      <alignment vertical="top"/>
    </xf>
    <xf numFmtId="43" fontId="0" fillId="0" borderId="0" xfId="0" applyNumberFormat="1" applyAlignment="1">
      <alignment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/>
    </xf>
    <xf numFmtId="0" fontId="2" fillId="2" borderId="1" xfId="0" applyFont="1" applyFill="1" applyBorder="1" applyAlignment="1" applyProtection="1">
      <alignment vertical="top"/>
    </xf>
    <xf numFmtId="0" fontId="0" fillId="2" borderId="3" xfId="0" applyFill="1" applyBorder="1"/>
    <xf numFmtId="0" fontId="2" fillId="0" borderId="0" xfId="0" applyFont="1"/>
    <xf numFmtId="0" fontId="2" fillId="0" borderId="0" xfId="0" applyFont="1" applyFill="1" applyBorder="1" applyAlignment="1">
      <alignment horizontal="left" vertical="top" wrapText="1"/>
    </xf>
    <xf numFmtId="43" fontId="2" fillId="0" borderId="0" xfId="0" applyNumberFormat="1" applyFont="1"/>
    <xf numFmtId="0" fontId="2" fillId="0" borderId="0" xfId="0" applyFont="1" applyAlignment="1">
      <alignment vertical="top"/>
    </xf>
    <xf numFmtId="2" fontId="2" fillId="0" borderId="0" xfId="0" applyNumberFormat="1" applyFont="1"/>
    <xf numFmtId="0" fontId="0" fillId="2" borderId="5" xfId="0" applyFill="1" applyBorder="1"/>
    <xf numFmtId="0" fontId="2" fillId="2" borderId="7" xfId="0" applyFont="1" applyFill="1" applyBorder="1"/>
    <xf numFmtId="0" fontId="2" fillId="0" borderId="0" xfId="0" applyFont="1" applyFill="1" applyAlignment="1">
      <alignment vertical="top"/>
    </xf>
    <xf numFmtId="0" fontId="5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/>
    </xf>
    <xf numFmtId="43" fontId="5" fillId="0" borderId="8" xfId="1" applyFont="1" applyFill="1" applyBorder="1" applyAlignment="1">
      <alignment vertical="top"/>
    </xf>
    <xf numFmtId="0" fontId="5" fillId="0" borderId="8" xfId="0" applyFont="1" applyFill="1" applyBorder="1" applyAlignment="1">
      <alignment horizontal="left" vertical="top" wrapText="1"/>
    </xf>
    <xf numFmtId="43" fontId="5" fillId="0" borderId="0" xfId="1" applyFont="1" applyFill="1"/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/>
    <xf numFmtId="0" fontId="5" fillId="0" borderId="8" xfId="0" applyFont="1" applyFill="1" applyBorder="1"/>
    <xf numFmtId="43" fontId="5" fillId="0" borderId="8" xfId="1" applyFont="1" applyFill="1" applyBorder="1"/>
    <xf numFmtId="0" fontId="5" fillId="0" borderId="8" xfId="0" applyFont="1" applyFill="1" applyBorder="1" applyAlignment="1">
      <alignment horizontal="left" wrapText="1"/>
    </xf>
    <xf numFmtId="0" fontId="5" fillId="0" borderId="0" xfId="0" applyFont="1" applyFill="1"/>
    <xf numFmtId="43" fontId="5" fillId="0" borderId="0" xfId="1" applyFont="1" applyFill="1" applyBorder="1"/>
    <xf numFmtId="15" fontId="5" fillId="0" borderId="8" xfId="0" applyNumberFormat="1" applyFont="1" applyFill="1" applyBorder="1" applyAlignment="1">
      <alignment horizontal="left"/>
    </xf>
    <xf numFmtId="0" fontId="5" fillId="0" borderId="0" xfId="0" applyFont="1"/>
    <xf numFmtId="0" fontId="2" fillId="2" borderId="3" xfId="0" applyFont="1" applyFill="1" applyBorder="1"/>
    <xf numFmtId="43" fontId="2" fillId="2" borderId="3" xfId="0" applyNumberFormat="1" applyFont="1" applyFill="1" applyBorder="1"/>
    <xf numFmtId="43" fontId="0" fillId="0" borderId="0" xfId="1" applyFont="1"/>
    <xf numFmtId="0" fontId="2" fillId="2" borderId="8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top"/>
    </xf>
    <xf numFmtId="43" fontId="2" fillId="2" borderId="8" xfId="1" applyFont="1" applyFill="1" applyBorder="1" applyAlignment="1" applyProtection="1">
      <alignment horizontal="righ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43" fontId="2" fillId="2" borderId="8" xfId="1" applyFont="1" applyFill="1" applyBorder="1" applyAlignment="1" applyProtection="1">
      <alignment vertical="top" wrapText="1"/>
    </xf>
    <xf numFmtId="43" fontId="2" fillId="2" borderId="0" xfId="1" applyFont="1" applyFill="1" applyAlignment="1">
      <alignment vertical="top" wrapText="1"/>
    </xf>
    <xf numFmtId="43" fontId="5" fillId="0" borderId="0" xfId="1" applyFont="1"/>
    <xf numFmtId="43" fontId="2" fillId="2" borderId="3" xfId="1" applyFont="1" applyFill="1" applyBorder="1"/>
    <xf numFmtId="0" fontId="2" fillId="2" borderId="3" xfId="0" applyFont="1" applyFill="1" applyBorder="1" applyAlignment="1" applyProtection="1">
      <alignment vertical="top"/>
    </xf>
    <xf numFmtId="0" fontId="5" fillId="2" borderId="3" xfId="0" applyFont="1" applyFill="1" applyBorder="1"/>
    <xf numFmtId="4" fontId="2" fillId="2" borderId="0" xfId="1" applyNumberFormat="1" applyFont="1" applyFill="1" applyBorder="1" applyAlignment="1" applyProtection="1">
      <alignment vertical="top" wrapText="1"/>
    </xf>
    <xf numFmtId="4" fontId="5" fillId="0" borderId="0" xfId="1" applyNumberFormat="1" applyFont="1" applyFill="1" applyBorder="1" applyAlignment="1">
      <alignment vertical="top"/>
    </xf>
    <xf numFmtId="4" fontId="5" fillId="0" borderId="0" xfId="1" applyNumberFormat="1" applyFont="1" applyFill="1" applyBorder="1"/>
    <xf numFmtId="4" fontId="5" fillId="0" borderId="0" xfId="1" applyNumberFormat="1" applyFont="1" applyFill="1"/>
    <xf numFmtId="4" fontId="2" fillId="2" borderId="3" xfId="1" applyNumberFormat="1" applyFont="1" applyFill="1" applyBorder="1"/>
    <xf numFmtId="4" fontId="0" fillId="2" borderId="3" xfId="1" applyNumberFormat="1" applyFont="1" applyFill="1" applyBorder="1"/>
    <xf numFmtId="4" fontId="5" fillId="0" borderId="0" xfId="1" applyNumberFormat="1" applyFont="1"/>
    <xf numFmtId="4" fontId="0" fillId="0" borderId="0" xfId="1" applyNumberFormat="1" applyFont="1"/>
    <xf numFmtId="0" fontId="0" fillId="0" borderId="0" xfId="0" applyAlignment="1">
      <alignment vertical="top" wrapText="1"/>
    </xf>
    <xf numFmtId="43" fontId="5" fillId="0" borderId="0" xfId="0" applyNumberFormat="1" applyFont="1" applyFill="1"/>
    <xf numFmtId="0" fontId="4" fillId="0" borderId="3" xfId="2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15" fontId="5" fillId="0" borderId="3" xfId="0" applyNumberFormat="1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5" fillId="0" borderId="3" xfId="0" applyFont="1" applyBorder="1" applyAlignment="1">
      <alignment vertical="top"/>
    </xf>
    <xf numFmtId="43" fontId="2" fillId="0" borderId="3" xfId="0" applyNumberFormat="1" applyFont="1" applyBorder="1" applyAlignment="1">
      <alignment vertical="top"/>
    </xf>
    <xf numFmtId="43" fontId="2" fillId="0" borderId="9" xfId="0" applyNumberFormat="1" applyFont="1" applyBorder="1"/>
    <xf numFmtId="43" fontId="2" fillId="2" borderId="9" xfId="1" applyFont="1" applyFill="1" applyBorder="1"/>
    <xf numFmtId="4" fontId="2" fillId="2" borderId="9" xfId="1" applyNumberFormat="1" applyFont="1" applyFill="1" applyBorder="1"/>
    <xf numFmtId="0" fontId="5" fillId="0" borderId="0" xfId="0" applyFont="1" applyAlignment="1">
      <alignment horizontal="center"/>
    </xf>
    <xf numFmtId="43" fontId="0" fillId="0" borderId="0" xfId="0" applyNumberFormat="1"/>
    <xf numFmtId="0" fontId="2" fillId="2" borderId="5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4" fontId="0" fillId="0" borderId="0" xfId="0" applyNumberFormat="1"/>
    <xf numFmtId="43" fontId="5" fillId="3" borderId="0" xfId="1" applyFont="1" applyFill="1" applyAlignment="1">
      <alignment vertical="top"/>
    </xf>
    <xf numFmtId="0" fontId="0" fillId="3" borderId="0" xfId="0" applyFill="1"/>
    <xf numFmtId="0" fontId="5" fillId="0" borderId="12" xfId="0" applyFont="1" applyBorder="1" applyAlignment="1">
      <alignment horizontal="center"/>
    </xf>
    <xf numFmtId="43" fontId="2" fillId="2" borderId="10" xfId="0" applyNumberFormat="1" applyFont="1" applyFill="1" applyBorder="1" applyAlignment="1">
      <alignment vertical="center"/>
    </xf>
    <xf numFmtId="43" fontId="2" fillId="2" borderId="11" xfId="0" applyNumberFormat="1" applyFont="1" applyFill="1" applyBorder="1" applyAlignment="1">
      <alignment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43" fontId="2" fillId="2" borderId="5" xfId="0" applyNumberFormat="1" applyFont="1" applyFill="1" applyBorder="1" applyAlignment="1">
      <alignment vertical="center"/>
    </xf>
    <xf numFmtId="43" fontId="2" fillId="2" borderId="7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_Asset Register report by cost 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ySplit="1" topLeftCell="A2" activePane="bottomLeft" state="frozen"/>
      <selection activeCell="C1" sqref="C1"/>
      <selection pane="bottomLeft" activeCell="N13" sqref="N13"/>
    </sheetView>
  </sheetViews>
  <sheetFormatPr defaultColWidth="15.42578125" defaultRowHeight="15" x14ac:dyDescent="0.25"/>
  <cols>
    <col min="3" max="3" width="28.7109375" bestFit="1" customWidth="1"/>
    <col min="4" max="4" width="28.7109375" customWidth="1"/>
    <col min="7" max="7" width="39.140625" bestFit="1" customWidth="1"/>
    <col min="8" max="8" width="28.5703125" bestFit="1" customWidth="1"/>
  </cols>
  <sheetData>
    <row r="1" spans="1:15" s="4" customFormat="1" ht="45" x14ac:dyDescent="0.25">
      <c r="A1" s="1" t="s">
        <v>0</v>
      </c>
      <c r="B1" s="1" t="s">
        <v>82</v>
      </c>
      <c r="C1" s="1" t="s">
        <v>1</v>
      </c>
      <c r="D1" s="1" t="s">
        <v>108</v>
      </c>
      <c r="E1" s="1" t="s">
        <v>2</v>
      </c>
      <c r="F1" s="2" t="s">
        <v>3</v>
      </c>
      <c r="G1" s="1" t="s">
        <v>4</v>
      </c>
      <c r="H1" s="1" t="s">
        <v>5</v>
      </c>
      <c r="I1" s="1" t="s">
        <v>114</v>
      </c>
      <c r="J1" s="1" t="s">
        <v>115</v>
      </c>
      <c r="K1" s="1" t="s">
        <v>116</v>
      </c>
      <c r="L1" s="1" t="s">
        <v>117</v>
      </c>
      <c r="M1" s="3" t="s">
        <v>118</v>
      </c>
      <c r="O1" s="58"/>
    </row>
    <row r="2" spans="1:15" s="4" customFormat="1" ht="15" customHeight="1" x14ac:dyDescent="0.25">
      <c r="A2" s="5" t="s">
        <v>9</v>
      </c>
      <c r="B2" s="5" t="s">
        <v>83</v>
      </c>
      <c r="C2" s="11" t="s">
        <v>10</v>
      </c>
      <c r="D2" s="11"/>
      <c r="E2" s="6" t="s">
        <v>11</v>
      </c>
      <c r="F2" s="7">
        <v>1566000</v>
      </c>
      <c r="G2" s="8" t="s">
        <v>7</v>
      </c>
      <c r="H2" s="8" t="s">
        <v>10</v>
      </c>
      <c r="I2" s="7">
        <f>783000+156600+156600</f>
        <v>1096200</v>
      </c>
      <c r="J2" s="7">
        <f>F2-I2</f>
        <v>469800</v>
      </c>
      <c r="K2" s="74">
        <f>F2*0.1</f>
        <v>156600</v>
      </c>
      <c r="L2" s="74">
        <f>I2+K2</f>
        <v>1252800</v>
      </c>
      <c r="M2" s="9">
        <f>F2-L2</f>
        <v>313200</v>
      </c>
      <c r="O2" s="10"/>
    </row>
    <row r="3" spans="1:15" s="4" customFormat="1" ht="28.5" customHeight="1" x14ac:dyDescent="0.25">
      <c r="A3" s="5" t="s">
        <v>13</v>
      </c>
      <c r="B3" s="5" t="s">
        <v>84</v>
      </c>
      <c r="C3" s="11" t="s">
        <v>14</v>
      </c>
      <c r="D3" s="11"/>
      <c r="E3" s="6" t="s">
        <v>11</v>
      </c>
      <c r="F3" s="7">
        <v>17805.48</v>
      </c>
      <c r="G3" s="8" t="s">
        <v>7</v>
      </c>
      <c r="H3" s="8" t="s">
        <v>15</v>
      </c>
      <c r="I3" s="7">
        <f>8902.74+1780.55+1780.55</f>
        <v>12463.839999999998</v>
      </c>
      <c r="J3" s="7">
        <f t="shared" ref="J3:J7" si="0">F3-I3</f>
        <v>5341.6400000000012</v>
      </c>
      <c r="K3" s="74">
        <f>F3*0.1</f>
        <v>1780.548</v>
      </c>
      <c r="L3" s="74">
        <f t="shared" ref="L3:L7" si="1">I3+K3</f>
        <v>14244.387999999999</v>
      </c>
      <c r="M3" s="9">
        <f t="shared" ref="M3:M7" si="2">F3-L3</f>
        <v>3561.0920000000006</v>
      </c>
      <c r="O3" s="10"/>
    </row>
    <row r="4" spans="1:15" s="4" customFormat="1" ht="28.5" customHeight="1" x14ac:dyDescent="0.25">
      <c r="A4" s="5" t="s">
        <v>16</v>
      </c>
      <c r="B4" s="5" t="s">
        <v>85</v>
      </c>
      <c r="C4" s="11" t="s">
        <v>17</v>
      </c>
      <c r="D4" s="11"/>
      <c r="E4" s="6" t="s">
        <v>11</v>
      </c>
      <c r="F4" s="7">
        <v>11859.66</v>
      </c>
      <c r="G4" s="8" t="s">
        <v>7</v>
      </c>
      <c r="H4" s="8" t="s">
        <v>15</v>
      </c>
      <c r="I4" s="7">
        <f>5929.83+1185.97+1185.97</f>
        <v>8301.77</v>
      </c>
      <c r="J4" s="7">
        <f t="shared" si="0"/>
        <v>3557.8899999999994</v>
      </c>
      <c r="K4" s="74">
        <f t="shared" ref="K4:K7" si="3">F4*0.1</f>
        <v>1185.9660000000001</v>
      </c>
      <c r="L4" s="74">
        <f t="shared" si="1"/>
        <v>9487.7360000000008</v>
      </c>
      <c r="M4" s="9">
        <f t="shared" si="2"/>
        <v>2371.9239999999991</v>
      </c>
      <c r="O4" s="10"/>
    </row>
    <row r="5" spans="1:15" s="4" customFormat="1" ht="15" customHeight="1" x14ac:dyDescent="0.25">
      <c r="A5" s="5" t="s">
        <v>18</v>
      </c>
      <c r="B5" s="5" t="s">
        <v>86</v>
      </c>
      <c r="C5" s="11" t="s">
        <v>19</v>
      </c>
      <c r="D5" s="11"/>
      <c r="E5" s="6" t="s">
        <v>11</v>
      </c>
      <c r="F5" s="7">
        <v>15261.84</v>
      </c>
      <c r="G5" s="8" t="s">
        <v>7</v>
      </c>
      <c r="H5" s="8" t="s">
        <v>15</v>
      </c>
      <c r="I5" s="7">
        <f>7630.92+1526.18+1526.18</f>
        <v>10683.28</v>
      </c>
      <c r="J5" s="7">
        <f t="shared" si="0"/>
        <v>4578.5599999999995</v>
      </c>
      <c r="K5" s="74">
        <f t="shared" si="3"/>
        <v>1526.1840000000002</v>
      </c>
      <c r="L5" s="74">
        <f t="shared" si="1"/>
        <v>12209.464</v>
      </c>
      <c r="M5" s="9">
        <f t="shared" si="2"/>
        <v>3052.3760000000002</v>
      </c>
      <c r="O5" s="10"/>
    </row>
    <row r="6" spans="1:15" s="4" customFormat="1" ht="15" customHeight="1" x14ac:dyDescent="0.25">
      <c r="A6" s="5" t="s">
        <v>20</v>
      </c>
      <c r="B6" s="5" t="s">
        <v>87</v>
      </c>
      <c r="C6" s="11" t="s">
        <v>21</v>
      </c>
      <c r="D6" s="11"/>
      <c r="E6" s="6" t="s">
        <v>11</v>
      </c>
      <c r="F6" s="7">
        <v>31625.759999999998</v>
      </c>
      <c r="G6" s="8" t="s">
        <v>7</v>
      </c>
      <c r="H6" s="8" t="s">
        <v>15</v>
      </c>
      <c r="I6" s="7">
        <f>15812.88+3162.58+3162.58</f>
        <v>22138.04</v>
      </c>
      <c r="J6" s="7">
        <f t="shared" si="0"/>
        <v>9487.7199999999975</v>
      </c>
      <c r="K6" s="74">
        <f t="shared" si="3"/>
        <v>3162.576</v>
      </c>
      <c r="L6" s="74">
        <f t="shared" si="1"/>
        <v>25300.616000000002</v>
      </c>
      <c r="M6" s="9">
        <f t="shared" si="2"/>
        <v>6325.1439999999966</v>
      </c>
      <c r="O6" s="10"/>
    </row>
    <row r="7" spans="1:15" s="4" customFormat="1" ht="28.5" customHeight="1" x14ac:dyDescent="0.25">
      <c r="A7" s="5" t="s">
        <v>22</v>
      </c>
      <c r="B7" s="5" t="s">
        <v>88</v>
      </c>
      <c r="C7" s="11" t="s">
        <v>23</v>
      </c>
      <c r="D7" s="11"/>
      <c r="E7" s="6" t="s">
        <v>11</v>
      </c>
      <c r="F7" s="7">
        <v>12718.2</v>
      </c>
      <c r="G7" s="8" t="s">
        <v>7</v>
      </c>
      <c r="H7" s="8" t="s">
        <v>15</v>
      </c>
      <c r="I7" s="7">
        <f>6359.1+1271.82+1271.82</f>
        <v>8902.74</v>
      </c>
      <c r="J7" s="7">
        <f t="shared" si="0"/>
        <v>3815.4600000000009</v>
      </c>
      <c r="K7" s="74">
        <f t="shared" si="3"/>
        <v>1271.8200000000002</v>
      </c>
      <c r="L7" s="74">
        <f t="shared" si="1"/>
        <v>10174.56</v>
      </c>
      <c r="M7" s="9">
        <f t="shared" si="2"/>
        <v>2543.6400000000012</v>
      </c>
      <c r="O7" s="10"/>
    </row>
    <row r="8" spans="1:15" s="4" customFormat="1" x14ac:dyDescent="0.25">
      <c r="A8" s="60"/>
      <c r="B8" s="60"/>
      <c r="C8" s="61" t="s">
        <v>24</v>
      </c>
      <c r="D8" s="61"/>
      <c r="E8" s="62"/>
      <c r="F8" s="63">
        <f>SUM(F2:F7)</f>
        <v>1655270.94</v>
      </c>
      <c r="G8" s="64"/>
      <c r="H8" s="64"/>
      <c r="I8" s="65">
        <f>SUM(I2:I7)</f>
        <v>1158689.6700000002</v>
      </c>
      <c r="J8" s="65">
        <f>SUM(J2:J7)</f>
        <v>496581.27</v>
      </c>
      <c r="K8" s="65">
        <f>SUM(K2:K7)</f>
        <v>165527.09400000001</v>
      </c>
      <c r="L8" s="65">
        <f>SUM(L2:L7)</f>
        <v>1324216.764</v>
      </c>
      <c r="M8" s="65">
        <f>SUM(M2:M7)</f>
        <v>331054.17599999998</v>
      </c>
    </row>
    <row r="9" spans="1:15" s="15" customFormat="1" ht="15.75" thickBot="1" x14ac:dyDescent="0.3">
      <c r="C9" s="16"/>
      <c r="D9" s="16"/>
      <c r="G9" s="18"/>
      <c r="H9" s="18"/>
      <c r="K9" s="19"/>
      <c r="L9" s="19"/>
      <c r="M9" s="17"/>
    </row>
    <row r="10" spans="1:15" x14ac:dyDescent="0.25">
      <c r="A10" s="79"/>
      <c r="B10" s="80"/>
      <c r="C10" s="80"/>
      <c r="D10" s="71"/>
      <c r="E10" s="20"/>
      <c r="F10" s="83">
        <f>F8</f>
        <v>1655270.94</v>
      </c>
      <c r="G10" s="20"/>
      <c r="H10" s="20"/>
      <c r="I10" s="83">
        <f>I8</f>
        <v>1158689.6700000002</v>
      </c>
      <c r="J10" s="83">
        <f>J8</f>
        <v>496581.27</v>
      </c>
      <c r="K10" s="77">
        <f>K8</f>
        <v>165527.09400000001</v>
      </c>
      <c r="L10" s="77">
        <f>L8</f>
        <v>1324216.764</v>
      </c>
      <c r="M10" s="77">
        <f>M8</f>
        <v>331054.17599999998</v>
      </c>
    </row>
    <row r="11" spans="1:15" s="15" customFormat="1" ht="15.75" thickBot="1" x14ac:dyDescent="0.3">
      <c r="A11" s="81"/>
      <c r="B11" s="82"/>
      <c r="C11" s="82"/>
      <c r="D11" s="72"/>
      <c r="E11" s="21"/>
      <c r="F11" s="84"/>
      <c r="G11" s="21"/>
      <c r="H11" s="21"/>
      <c r="I11" s="84"/>
      <c r="J11" s="84"/>
      <c r="K11" s="78"/>
      <c r="L11" s="78"/>
      <c r="M11" s="78"/>
    </row>
    <row r="12" spans="1:15" x14ac:dyDescent="0.25">
      <c r="K12" s="36"/>
      <c r="L12" s="76" t="s">
        <v>107</v>
      </c>
      <c r="M12" s="76"/>
    </row>
    <row r="14" spans="1:15" s="36" customFormat="1" thickBot="1" x14ac:dyDescent="0.25"/>
    <row r="15" spans="1:15" s="15" customFormat="1" ht="15.75" thickBot="1" x14ac:dyDescent="0.3">
      <c r="A15" s="15" t="s">
        <v>79</v>
      </c>
      <c r="F15" s="66">
        <f>F10</f>
        <v>1655270.94</v>
      </c>
      <c r="I15" s="66">
        <f>I10</f>
        <v>1158689.6700000002</v>
      </c>
      <c r="J15" s="66">
        <f>J10</f>
        <v>496581.27</v>
      </c>
      <c r="K15" s="66">
        <f t="shared" ref="K15:L15" si="4">K10</f>
        <v>165527.09400000001</v>
      </c>
      <c r="L15" s="66">
        <f t="shared" si="4"/>
        <v>1324216.764</v>
      </c>
      <c r="M15" s="66">
        <f>M10</f>
        <v>331054.17599999998</v>
      </c>
    </row>
    <row r="16" spans="1:15" s="36" customFormat="1" ht="14.25" x14ac:dyDescent="0.2"/>
    <row r="17" spans="1:1" s="36" customFormat="1" x14ac:dyDescent="0.25">
      <c r="A17" s="15" t="s">
        <v>119</v>
      </c>
    </row>
    <row r="18" spans="1:1" s="36" customFormat="1" ht="14.25" x14ac:dyDescent="0.2"/>
    <row r="19" spans="1:1" s="36" customFormat="1" ht="14.25" x14ac:dyDescent="0.2"/>
    <row r="20" spans="1:1" s="36" customFormat="1" ht="14.25" x14ac:dyDescent="0.2"/>
    <row r="21" spans="1:1" s="36" customFormat="1" ht="14.25" x14ac:dyDescent="0.2"/>
    <row r="22" spans="1:1" s="36" customFormat="1" ht="14.25" x14ac:dyDescent="0.2"/>
    <row r="23" spans="1:1" s="36" customFormat="1" ht="14.25" x14ac:dyDescent="0.2"/>
    <row r="24" spans="1:1" s="36" customFormat="1" ht="14.25" x14ac:dyDescent="0.2"/>
    <row r="25" spans="1:1" s="36" customFormat="1" ht="14.25" x14ac:dyDescent="0.2"/>
    <row r="26" spans="1:1" s="36" customFormat="1" ht="14.25" x14ac:dyDescent="0.2"/>
  </sheetData>
  <mergeCells count="8">
    <mergeCell ref="L12:M12"/>
    <mergeCell ref="M10:M11"/>
    <mergeCell ref="A10:C11"/>
    <mergeCell ref="F10:F11"/>
    <mergeCell ref="I10:I11"/>
    <mergeCell ref="K10:K11"/>
    <mergeCell ref="L10:L11"/>
    <mergeCell ref="J10:J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4.140625" customWidth="1"/>
    <col min="2" max="2" width="21.42578125" customWidth="1"/>
    <col min="3" max="3" width="50.7109375" customWidth="1"/>
    <col min="4" max="4" width="13.140625" bestFit="1" customWidth="1"/>
    <col min="5" max="5" width="18" style="39" bestFit="1" customWidth="1"/>
    <col min="6" max="6" width="21.85546875" bestFit="1" customWidth="1"/>
    <col min="7" max="7" width="24" bestFit="1" customWidth="1"/>
    <col min="8" max="8" width="12.42578125" bestFit="1" customWidth="1"/>
    <col min="9" max="9" width="16.7109375" customWidth="1"/>
    <col min="10" max="10" width="20.42578125" style="57" customWidth="1"/>
    <col min="11" max="12" width="14.85546875" customWidth="1"/>
    <col min="13" max="13" width="17.7109375" customWidth="1"/>
    <col min="14" max="14" width="13.5703125" bestFit="1" customWidth="1"/>
    <col min="16" max="16" width="11.140625" bestFit="1" customWidth="1"/>
    <col min="18" max="18" width="14.7109375" customWidth="1"/>
  </cols>
  <sheetData>
    <row r="1" spans="1:18" s="22" customFormat="1" ht="45" x14ac:dyDescent="0.25">
      <c r="A1" s="40" t="s">
        <v>80</v>
      </c>
      <c r="B1" s="40" t="s">
        <v>0</v>
      </c>
      <c r="C1" s="41" t="s">
        <v>1</v>
      </c>
      <c r="D1" s="40" t="s">
        <v>25</v>
      </c>
      <c r="E1" s="42" t="s">
        <v>3</v>
      </c>
      <c r="F1" s="41" t="s">
        <v>4</v>
      </c>
      <c r="G1" s="41" t="s">
        <v>26</v>
      </c>
      <c r="H1" s="40" t="s">
        <v>27</v>
      </c>
      <c r="I1" s="43" t="s">
        <v>28</v>
      </c>
      <c r="J1" s="50" t="s">
        <v>122</v>
      </c>
      <c r="K1" s="44" t="s">
        <v>115</v>
      </c>
      <c r="L1" s="45" t="s">
        <v>29</v>
      </c>
      <c r="M1" s="45" t="s">
        <v>123</v>
      </c>
      <c r="N1" s="45" t="s">
        <v>118</v>
      </c>
      <c r="R1" s="58"/>
    </row>
    <row r="2" spans="1:18" s="33" customFormat="1" ht="14.25" x14ac:dyDescent="0.2">
      <c r="A2" s="28" t="s">
        <v>32</v>
      </c>
      <c r="B2" s="28" t="s">
        <v>89</v>
      </c>
      <c r="C2" s="29" t="s">
        <v>33</v>
      </c>
      <c r="D2" s="30" t="s">
        <v>34</v>
      </c>
      <c r="E2" s="31">
        <v>16097.78</v>
      </c>
      <c r="F2" s="29" t="s">
        <v>30</v>
      </c>
      <c r="G2" s="29" t="s">
        <v>31</v>
      </c>
      <c r="H2" s="30" t="s">
        <v>35</v>
      </c>
      <c r="I2" s="32"/>
      <c r="J2" s="51">
        <v>16097.78</v>
      </c>
      <c r="K2" s="25">
        <v>0</v>
      </c>
      <c r="L2" s="25">
        <v>0</v>
      </c>
      <c r="M2" s="27">
        <f t="shared" ref="M2:M17" si="0">J2+L2</f>
        <v>16097.78</v>
      </c>
      <c r="N2" s="9">
        <f t="shared" ref="N2:N17" si="1">E2-M2</f>
        <v>0</v>
      </c>
      <c r="R2" s="59"/>
    </row>
    <row r="3" spans="1:18" s="33" customFormat="1" ht="14.25" x14ac:dyDescent="0.2">
      <c r="A3" s="28" t="s">
        <v>36</v>
      </c>
      <c r="B3" s="28" t="s">
        <v>90</v>
      </c>
      <c r="C3" s="29" t="s">
        <v>37</v>
      </c>
      <c r="D3" s="30" t="s">
        <v>38</v>
      </c>
      <c r="E3" s="31">
        <v>38356.03</v>
      </c>
      <c r="F3" s="29" t="s">
        <v>30</v>
      </c>
      <c r="G3" s="29" t="s">
        <v>31</v>
      </c>
      <c r="H3" s="30" t="s">
        <v>39</v>
      </c>
      <c r="I3" s="32"/>
      <c r="J3" s="51">
        <v>38356.03</v>
      </c>
      <c r="K3" s="25">
        <v>0</v>
      </c>
      <c r="L3" s="25">
        <v>0</v>
      </c>
      <c r="M3" s="27">
        <f t="shared" si="0"/>
        <v>38356.03</v>
      </c>
      <c r="N3" s="9">
        <f t="shared" si="1"/>
        <v>0</v>
      </c>
      <c r="R3" s="59"/>
    </row>
    <row r="4" spans="1:18" s="33" customFormat="1" ht="14.25" x14ac:dyDescent="0.2">
      <c r="A4" s="28" t="s">
        <v>41</v>
      </c>
      <c r="B4" s="28" t="s">
        <v>91</v>
      </c>
      <c r="C4" s="29" t="s">
        <v>37</v>
      </c>
      <c r="D4" s="30" t="s">
        <v>40</v>
      </c>
      <c r="E4" s="31">
        <v>119032.54</v>
      </c>
      <c r="F4" s="29" t="s">
        <v>30</v>
      </c>
      <c r="G4" s="29" t="s">
        <v>31</v>
      </c>
      <c r="H4" s="30" t="s">
        <v>42</v>
      </c>
      <c r="I4" s="32"/>
      <c r="J4" s="51">
        <v>119032.54</v>
      </c>
      <c r="K4" s="25">
        <v>0</v>
      </c>
      <c r="L4" s="25">
        <v>0</v>
      </c>
      <c r="M4" s="27">
        <f t="shared" si="0"/>
        <v>119032.54</v>
      </c>
      <c r="N4" s="9">
        <f t="shared" si="1"/>
        <v>0</v>
      </c>
      <c r="R4" s="59"/>
    </row>
    <row r="5" spans="1:18" s="33" customFormat="1" ht="14.25" x14ac:dyDescent="0.2">
      <c r="A5" s="28" t="s">
        <v>43</v>
      </c>
      <c r="B5" s="28" t="s">
        <v>92</v>
      </c>
      <c r="C5" s="29" t="s">
        <v>44</v>
      </c>
      <c r="D5" s="30" t="s">
        <v>45</v>
      </c>
      <c r="E5" s="31">
        <v>24968.25</v>
      </c>
      <c r="F5" s="29" t="s">
        <v>30</v>
      </c>
      <c r="G5" s="29" t="s">
        <v>31</v>
      </c>
      <c r="H5" s="30" t="s">
        <v>46</v>
      </c>
      <c r="I5" s="32"/>
      <c r="J5" s="51">
        <v>24968.25</v>
      </c>
      <c r="K5" s="25">
        <v>0</v>
      </c>
      <c r="L5" s="25">
        <v>0</v>
      </c>
      <c r="M5" s="27">
        <f t="shared" si="0"/>
        <v>24968.25</v>
      </c>
      <c r="N5" s="9">
        <f t="shared" si="1"/>
        <v>0</v>
      </c>
      <c r="R5" s="59"/>
    </row>
    <row r="6" spans="1:18" s="33" customFormat="1" ht="14.25" x14ac:dyDescent="0.2">
      <c r="A6" s="28" t="s">
        <v>47</v>
      </c>
      <c r="B6" s="28" t="s">
        <v>93</v>
      </c>
      <c r="C6" s="29" t="s">
        <v>44</v>
      </c>
      <c r="D6" s="30" t="s">
        <v>45</v>
      </c>
      <c r="E6" s="31">
        <v>12484.12</v>
      </c>
      <c r="F6" s="29" t="s">
        <v>30</v>
      </c>
      <c r="G6" s="29" t="s">
        <v>31</v>
      </c>
      <c r="H6" s="30" t="s">
        <v>48</v>
      </c>
      <c r="I6" s="32"/>
      <c r="J6" s="51">
        <v>12484.12</v>
      </c>
      <c r="K6" s="25">
        <v>0</v>
      </c>
      <c r="L6" s="25">
        <v>0</v>
      </c>
      <c r="M6" s="27">
        <f t="shared" si="0"/>
        <v>12484.12</v>
      </c>
      <c r="N6" s="9">
        <f t="shared" si="1"/>
        <v>0</v>
      </c>
      <c r="R6" s="59"/>
    </row>
    <row r="7" spans="1:18" s="33" customFormat="1" ht="14.25" x14ac:dyDescent="0.2">
      <c r="A7" s="28" t="s">
        <v>49</v>
      </c>
      <c r="B7" s="28" t="s">
        <v>94</v>
      </c>
      <c r="C7" s="29" t="s">
        <v>50</v>
      </c>
      <c r="D7" s="30" t="s">
        <v>45</v>
      </c>
      <c r="E7" s="31">
        <v>12955.93</v>
      </c>
      <c r="F7" s="29" t="s">
        <v>30</v>
      </c>
      <c r="G7" s="29" t="s">
        <v>31</v>
      </c>
      <c r="H7" s="30" t="s">
        <v>51</v>
      </c>
      <c r="I7" s="32"/>
      <c r="J7" s="51">
        <v>12955.93</v>
      </c>
      <c r="K7" s="25">
        <v>0</v>
      </c>
      <c r="L7" s="25">
        <v>0</v>
      </c>
      <c r="M7" s="27">
        <f t="shared" si="0"/>
        <v>12955.93</v>
      </c>
      <c r="N7" s="9">
        <f t="shared" si="1"/>
        <v>0</v>
      </c>
      <c r="R7" s="59"/>
    </row>
    <row r="8" spans="1:18" s="33" customFormat="1" ht="14.25" x14ac:dyDescent="0.2">
      <c r="A8" s="28" t="s">
        <v>56</v>
      </c>
      <c r="B8" s="28" t="s">
        <v>95</v>
      </c>
      <c r="C8" s="29" t="s">
        <v>57</v>
      </c>
      <c r="D8" s="30" t="s">
        <v>52</v>
      </c>
      <c r="E8" s="31">
        <v>11856.68</v>
      </c>
      <c r="F8" s="29" t="s">
        <v>30</v>
      </c>
      <c r="G8" s="29" t="s">
        <v>54</v>
      </c>
      <c r="H8" s="30" t="s">
        <v>55</v>
      </c>
      <c r="I8" s="32"/>
      <c r="J8" s="51">
        <v>11856.68</v>
      </c>
      <c r="K8" s="25">
        <v>0</v>
      </c>
      <c r="L8" s="25">
        <v>0</v>
      </c>
      <c r="M8" s="27">
        <f t="shared" si="0"/>
        <v>11856.68</v>
      </c>
      <c r="N8" s="9">
        <f t="shared" si="1"/>
        <v>0</v>
      </c>
      <c r="R8" s="59"/>
    </row>
    <row r="9" spans="1:18" s="33" customFormat="1" ht="14.25" x14ac:dyDescent="0.2">
      <c r="A9" s="28" t="s">
        <v>58</v>
      </c>
      <c r="B9" s="28" t="s">
        <v>96</v>
      </c>
      <c r="C9" s="29" t="s">
        <v>57</v>
      </c>
      <c r="D9" s="30" t="s">
        <v>52</v>
      </c>
      <c r="E9" s="31">
        <v>11856.68</v>
      </c>
      <c r="F9" s="29" t="s">
        <v>30</v>
      </c>
      <c r="G9" s="29" t="s">
        <v>54</v>
      </c>
      <c r="H9" s="30" t="s">
        <v>55</v>
      </c>
      <c r="I9" s="32"/>
      <c r="J9" s="51">
        <v>11856.68</v>
      </c>
      <c r="K9" s="25">
        <v>0</v>
      </c>
      <c r="L9" s="25">
        <v>0</v>
      </c>
      <c r="M9" s="27">
        <f t="shared" si="0"/>
        <v>11856.68</v>
      </c>
      <c r="N9" s="9">
        <f t="shared" si="1"/>
        <v>0</v>
      </c>
      <c r="R9" s="59"/>
    </row>
    <row r="10" spans="1:18" s="33" customFormat="1" ht="14.25" x14ac:dyDescent="0.2">
      <c r="A10" s="28" t="s">
        <v>60</v>
      </c>
      <c r="B10" s="28" t="s">
        <v>97</v>
      </c>
      <c r="C10" s="29" t="s">
        <v>61</v>
      </c>
      <c r="D10" s="30" t="s">
        <v>52</v>
      </c>
      <c r="E10" s="31">
        <v>12811.23</v>
      </c>
      <c r="F10" s="29" t="s">
        <v>30</v>
      </c>
      <c r="G10" s="29" t="s">
        <v>31</v>
      </c>
      <c r="H10" s="30" t="s">
        <v>59</v>
      </c>
      <c r="I10" s="32"/>
      <c r="J10" s="51">
        <v>12811.23</v>
      </c>
      <c r="K10" s="25">
        <v>0</v>
      </c>
      <c r="L10" s="25">
        <v>0</v>
      </c>
      <c r="M10" s="27">
        <f>J10+L10</f>
        <v>12811.23</v>
      </c>
      <c r="N10" s="9">
        <f>E10-M10</f>
        <v>0</v>
      </c>
      <c r="R10" s="59"/>
    </row>
    <row r="11" spans="1:18" s="33" customFormat="1" ht="14.25" x14ac:dyDescent="0.2">
      <c r="A11" s="28" t="s">
        <v>63</v>
      </c>
      <c r="B11" s="28" t="s">
        <v>98</v>
      </c>
      <c r="C11" s="29" t="s">
        <v>57</v>
      </c>
      <c r="D11" s="30" t="s">
        <v>6</v>
      </c>
      <c r="E11" s="31">
        <v>12052.65</v>
      </c>
      <c r="F11" s="29" t="s">
        <v>30</v>
      </c>
      <c r="G11" s="29" t="s">
        <v>54</v>
      </c>
      <c r="H11" s="30" t="s">
        <v>62</v>
      </c>
      <c r="I11" s="32"/>
      <c r="J11" s="51">
        <v>12052.65</v>
      </c>
      <c r="K11" s="25">
        <v>0</v>
      </c>
      <c r="L11" s="25">
        <v>0</v>
      </c>
      <c r="M11" s="27">
        <f t="shared" si="0"/>
        <v>12052.65</v>
      </c>
      <c r="N11" s="9">
        <f t="shared" si="1"/>
        <v>0</v>
      </c>
      <c r="R11" s="59"/>
    </row>
    <row r="12" spans="1:18" s="33" customFormat="1" ht="14.25" x14ac:dyDescent="0.2">
      <c r="A12" s="28" t="s">
        <v>64</v>
      </c>
      <c r="B12" s="28" t="s">
        <v>99</v>
      </c>
      <c r="C12" s="29" t="s">
        <v>57</v>
      </c>
      <c r="D12" s="30" t="s">
        <v>6</v>
      </c>
      <c r="E12" s="31">
        <v>12052.65</v>
      </c>
      <c r="F12" s="29" t="s">
        <v>30</v>
      </c>
      <c r="G12" s="29" t="s">
        <v>54</v>
      </c>
      <c r="H12" s="30" t="s">
        <v>62</v>
      </c>
      <c r="I12" s="32"/>
      <c r="J12" s="51">
        <v>12052.65</v>
      </c>
      <c r="K12" s="25">
        <v>0</v>
      </c>
      <c r="L12" s="25">
        <v>0</v>
      </c>
      <c r="M12" s="27">
        <f t="shared" si="0"/>
        <v>12052.65</v>
      </c>
      <c r="N12" s="9">
        <f t="shared" si="1"/>
        <v>0</v>
      </c>
      <c r="R12" s="59"/>
    </row>
    <row r="13" spans="1:18" s="33" customFormat="1" ht="14.25" x14ac:dyDescent="0.2">
      <c r="A13" s="28" t="s">
        <v>67</v>
      </c>
      <c r="B13" s="28" t="s">
        <v>100</v>
      </c>
      <c r="C13" s="29" t="s">
        <v>81</v>
      </c>
      <c r="D13" s="30" t="s">
        <v>65</v>
      </c>
      <c r="E13" s="31">
        <v>16377.45</v>
      </c>
      <c r="F13" s="29" t="s">
        <v>30</v>
      </c>
      <c r="G13" s="29" t="s">
        <v>8</v>
      </c>
      <c r="H13" s="30" t="s">
        <v>66</v>
      </c>
      <c r="I13" s="32"/>
      <c r="J13" s="51">
        <v>16377.45</v>
      </c>
      <c r="K13" s="25">
        <v>0</v>
      </c>
      <c r="L13" s="25">
        <v>0</v>
      </c>
      <c r="M13" s="27">
        <f t="shared" si="0"/>
        <v>16377.45</v>
      </c>
      <c r="N13" s="9">
        <f t="shared" si="1"/>
        <v>0</v>
      </c>
      <c r="R13" s="59"/>
    </row>
    <row r="14" spans="1:18" s="33" customFormat="1" ht="14.25" x14ac:dyDescent="0.2">
      <c r="A14" s="28" t="s">
        <v>68</v>
      </c>
      <c r="B14" s="28" t="s">
        <v>101</v>
      </c>
      <c r="C14" s="29" t="s">
        <v>81</v>
      </c>
      <c r="D14" s="30" t="s">
        <v>65</v>
      </c>
      <c r="E14" s="31">
        <v>17795.64</v>
      </c>
      <c r="F14" s="29" t="s">
        <v>30</v>
      </c>
      <c r="G14" s="29" t="s">
        <v>8</v>
      </c>
      <c r="H14" s="30" t="s">
        <v>66</v>
      </c>
      <c r="I14" s="32"/>
      <c r="J14" s="51">
        <v>17795.64</v>
      </c>
      <c r="K14" s="25">
        <v>0</v>
      </c>
      <c r="L14" s="25">
        <v>0</v>
      </c>
      <c r="M14" s="27">
        <f t="shared" si="0"/>
        <v>17795.64</v>
      </c>
      <c r="N14" s="9">
        <f t="shared" si="1"/>
        <v>0</v>
      </c>
      <c r="R14" s="59"/>
    </row>
    <row r="15" spans="1:18" s="33" customFormat="1" ht="14.25" x14ac:dyDescent="0.2">
      <c r="A15" s="28" t="s">
        <v>70</v>
      </c>
      <c r="B15" s="28" t="s">
        <v>102</v>
      </c>
      <c r="C15" s="29" t="s">
        <v>71</v>
      </c>
      <c r="D15" s="30" t="s">
        <v>11</v>
      </c>
      <c r="E15" s="34">
        <f>1636.134*10</f>
        <v>16361.34</v>
      </c>
      <c r="F15" s="29" t="s">
        <v>30</v>
      </c>
      <c r="G15" s="29" t="s">
        <v>53</v>
      </c>
      <c r="H15" s="30" t="s">
        <v>69</v>
      </c>
      <c r="I15" s="32"/>
      <c r="J15" s="52">
        <f>16361.34</f>
        <v>16361.34</v>
      </c>
      <c r="K15" s="25">
        <v>0</v>
      </c>
      <c r="L15" s="34">
        <v>0</v>
      </c>
      <c r="M15" s="27">
        <f>J15+L15</f>
        <v>16361.34</v>
      </c>
      <c r="N15" s="9">
        <f>E15-M15</f>
        <v>0</v>
      </c>
      <c r="R15" s="59"/>
    </row>
    <row r="16" spans="1:18" s="33" customFormat="1" ht="14.25" x14ac:dyDescent="0.2">
      <c r="A16" s="28" t="s">
        <v>72</v>
      </c>
      <c r="B16" s="28" t="s">
        <v>103</v>
      </c>
      <c r="C16" s="29" t="s">
        <v>73</v>
      </c>
      <c r="D16" s="30" t="s">
        <v>11</v>
      </c>
      <c r="E16" s="31">
        <v>11981.48</v>
      </c>
      <c r="F16" s="29" t="s">
        <v>30</v>
      </c>
      <c r="G16" s="29" t="s">
        <v>73</v>
      </c>
      <c r="H16" s="30" t="s">
        <v>74</v>
      </c>
      <c r="I16" s="32"/>
      <c r="J16" s="52">
        <v>11981.48</v>
      </c>
      <c r="K16" s="25">
        <v>0</v>
      </c>
      <c r="L16" s="27">
        <v>0</v>
      </c>
      <c r="M16" s="27">
        <f t="shared" si="0"/>
        <v>11981.48</v>
      </c>
      <c r="N16" s="9">
        <f t="shared" si="1"/>
        <v>0</v>
      </c>
      <c r="R16" s="59"/>
    </row>
    <row r="17" spans="1:18" s="12" customFormat="1" ht="14.25" x14ac:dyDescent="0.2">
      <c r="A17" s="23" t="s">
        <v>75</v>
      </c>
      <c r="B17" s="28" t="s">
        <v>104</v>
      </c>
      <c r="C17" s="24" t="s">
        <v>76</v>
      </c>
      <c r="D17" s="24" t="s">
        <v>12</v>
      </c>
      <c r="E17" s="25">
        <v>10900</v>
      </c>
      <c r="F17" s="24" t="s">
        <v>30</v>
      </c>
      <c r="G17" s="24" t="s">
        <v>54</v>
      </c>
      <c r="H17" s="24" t="s">
        <v>77</v>
      </c>
      <c r="I17" s="26" t="s">
        <v>78</v>
      </c>
      <c r="J17" s="51">
        <f>8720+2180</f>
        <v>10900</v>
      </c>
      <c r="K17" s="25">
        <f>E17-J17</f>
        <v>0</v>
      </c>
      <c r="L17" s="27">
        <v>0</v>
      </c>
      <c r="M17" s="9">
        <f t="shared" si="0"/>
        <v>10900</v>
      </c>
      <c r="N17" s="9">
        <f t="shared" si="1"/>
        <v>0</v>
      </c>
      <c r="R17" s="59"/>
    </row>
    <row r="18" spans="1:18" x14ac:dyDescent="0.25">
      <c r="B18" s="28" t="s">
        <v>105</v>
      </c>
      <c r="C18" s="36" t="s">
        <v>106</v>
      </c>
      <c r="D18" s="35">
        <v>44186</v>
      </c>
      <c r="E18" s="27">
        <v>81959.83</v>
      </c>
      <c r="F18" s="29" t="s">
        <v>30</v>
      </c>
      <c r="G18" s="29" t="s">
        <v>31</v>
      </c>
      <c r="H18" s="75"/>
      <c r="I18" s="75"/>
      <c r="J18" s="53">
        <v>17757.97</v>
      </c>
      <c r="K18" s="53">
        <f>E18-J18</f>
        <v>64201.86</v>
      </c>
      <c r="L18" s="27">
        <f>E18*20%</f>
        <v>16391.966</v>
      </c>
      <c r="M18" s="27">
        <f>J18+L18</f>
        <v>34149.936000000002</v>
      </c>
      <c r="N18" s="27">
        <f>E18-M18</f>
        <v>47809.894</v>
      </c>
      <c r="O18" s="36" t="s">
        <v>109</v>
      </c>
    </row>
    <row r="19" spans="1:18" s="33" customFormat="1" x14ac:dyDescent="0.25">
      <c r="A19" s="49"/>
      <c r="B19" s="49"/>
      <c r="C19" s="37" t="s">
        <v>24</v>
      </c>
      <c r="D19" s="49"/>
      <c r="E19" s="47">
        <f>SUM(E2:E18)</f>
        <v>439900.28</v>
      </c>
      <c r="F19" s="38"/>
      <c r="G19" s="38"/>
      <c r="H19" s="38"/>
      <c r="I19" s="38"/>
      <c r="J19" s="54">
        <f>SUM(J2:J18)</f>
        <v>375698.42000000004</v>
      </c>
      <c r="K19" s="38">
        <f>E19-J19</f>
        <v>64201.859999999986</v>
      </c>
      <c r="L19" s="38">
        <f>SUM(L2:L18)</f>
        <v>16391.966</v>
      </c>
      <c r="M19" s="38">
        <f>SUM(M2:M18)</f>
        <v>392090.386</v>
      </c>
      <c r="N19" s="38">
        <f>SUM(N2:N18)</f>
        <v>47809.894</v>
      </c>
    </row>
    <row r="20" spans="1:18" s="33" customFormat="1" ht="14.25" x14ac:dyDescent="0.2">
      <c r="E20" s="27"/>
      <c r="J20" s="53"/>
      <c r="K20" s="27"/>
      <c r="L20" s="27"/>
      <c r="M20" s="27"/>
      <c r="N20" s="27"/>
    </row>
    <row r="21" spans="1:18" s="36" customFormat="1" ht="14.25" x14ac:dyDescent="0.2">
      <c r="E21" s="46"/>
      <c r="J21" s="56"/>
    </row>
    <row r="22" spans="1:18" x14ac:dyDescent="0.25">
      <c r="A22" s="13" t="s">
        <v>120</v>
      </c>
      <c r="B22" s="48"/>
      <c r="C22" s="14"/>
      <c r="D22" s="14"/>
      <c r="E22" s="14"/>
      <c r="F22" s="14"/>
      <c r="G22" s="14"/>
      <c r="H22" s="14"/>
      <c r="I22" s="14"/>
      <c r="J22" s="55"/>
      <c r="K22" s="14"/>
      <c r="L22" s="14"/>
      <c r="M22" s="14"/>
      <c r="N22" s="14"/>
    </row>
    <row r="23" spans="1:18" x14ac:dyDescent="0.25">
      <c r="B23" s="28"/>
      <c r="C23" s="36"/>
      <c r="D23" s="35"/>
      <c r="E23" s="27"/>
      <c r="F23" s="29"/>
      <c r="G23" s="29"/>
      <c r="J23" s="53"/>
      <c r="K23" s="53"/>
      <c r="L23" s="27"/>
      <c r="M23" s="27"/>
      <c r="N23" s="27"/>
      <c r="O23" s="36"/>
    </row>
    <row r="24" spans="1:18" ht="15.75" thickBot="1" x14ac:dyDescent="0.3">
      <c r="E24" s="46"/>
      <c r="J24" s="53"/>
      <c r="K24" s="27"/>
      <c r="L24" s="27"/>
      <c r="M24" s="27"/>
      <c r="N24" s="27"/>
    </row>
    <row r="25" spans="1:18" s="15" customFormat="1" ht="15.75" thickBot="1" x14ac:dyDescent="0.3">
      <c r="A25" s="37" t="s">
        <v>121</v>
      </c>
      <c r="B25" s="37"/>
      <c r="C25" s="37"/>
      <c r="D25" s="37"/>
      <c r="E25" s="67">
        <f>E23+E19</f>
        <v>439900.28</v>
      </c>
      <c r="F25" s="37"/>
      <c r="G25" s="37"/>
      <c r="H25" s="37"/>
      <c r="I25" s="37"/>
      <c r="J25" s="68">
        <f>J19</f>
        <v>375698.42000000004</v>
      </c>
      <c r="K25" s="68">
        <f>K19</f>
        <v>64201.859999999986</v>
      </c>
      <c r="L25" s="68">
        <f t="shared" ref="L25:M25" si="2">L19</f>
        <v>16391.966</v>
      </c>
      <c r="M25" s="68">
        <f t="shared" si="2"/>
        <v>392090.386</v>
      </c>
      <c r="N25" s="68">
        <f>N19</f>
        <v>47809.894</v>
      </c>
    </row>
    <row r="26" spans="1:18" x14ac:dyDescent="0.25">
      <c r="L26" s="36"/>
      <c r="N26" s="69" t="s">
        <v>107</v>
      </c>
    </row>
    <row r="27" spans="1:18" x14ac:dyDescent="0.25">
      <c r="P27" s="73"/>
    </row>
    <row r="28" spans="1:18" x14ac:dyDescent="0.25">
      <c r="P28" s="70"/>
    </row>
  </sheetData>
  <autoFilter ref="A1:N19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J14"/>
  <sheetViews>
    <sheetView workbookViewId="0">
      <selection activeCell="H25" sqref="H25"/>
    </sheetView>
  </sheetViews>
  <sheetFormatPr defaultRowHeight="15" x14ac:dyDescent="0.25"/>
  <cols>
    <col min="8" max="8" width="15.85546875" customWidth="1"/>
    <col min="9" max="9" width="12.85546875" customWidth="1"/>
  </cols>
  <sheetData>
    <row r="5" spans="5:10" x14ac:dyDescent="0.25">
      <c r="F5" t="s">
        <v>110</v>
      </c>
    </row>
    <row r="9" spans="5:10" x14ac:dyDescent="0.25">
      <c r="E9" t="s">
        <v>111</v>
      </c>
      <c r="F9" t="s">
        <v>112</v>
      </c>
      <c r="G9" t="s">
        <v>113</v>
      </c>
    </row>
    <row r="10" spans="5:10" x14ac:dyDescent="0.25">
      <c r="E10">
        <v>9</v>
      </c>
      <c r="F10">
        <v>4</v>
      </c>
      <c r="G10">
        <f>E10*F10</f>
        <v>36</v>
      </c>
      <c r="H10" s="70">
        <f>'F&amp;F 2022'!F4+'F&amp;F 2022'!F5</f>
        <v>27121.5</v>
      </c>
      <c r="I10" s="70">
        <f>H10/G10</f>
        <v>753.375</v>
      </c>
    </row>
    <row r="11" spans="5:10" x14ac:dyDescent="0.25">
      <c r="E11">
        <v>6</v>
      </c>
      <c r="F11">
        <v>2</v>
      </c>
      <c r="G11">
        <f t="shared" ref="G11:G12" si="0">E11*F11</f>
        <v>12</v>
      </c>
      <c r="H11" s="70">
        <f>'F&amp;F 2022'!F3</f>
        <v>17805.48</v>
      </c>
      <c r="I11" s="70">
        <f t="shared" ref="I11" si="1">H11/G11</f>
        <v>1483.79</v>
      </c>
    </row>
    <row r="12" spans="5:10" x14ac:dyDescent="0.25">
      <c r="E12">
        <v>16.5</v>
      </c>
      <c r="F12">
        <v>6</v>
      </c>
      <c r="G12">
        <f t="shared" si="0"/>
        <v>99</v>
      </c>
      <c r="H12" s="70">
        <f>'F&amp;F 2022'!F6+'F&amp;F 2022'!F7</f>
        <v>44343.96</v>
      </c>
      <c r="I12" s="70">
        <f>H12/G12</f>
        <v>447.9187878787879</v>
      </c>
    </row>
    <row r="13" spans="5:10" x14ac:dyDescent="0.25">
      <c r="G13">
        <f>SUM(G10:G12)</f>
        <v>147</v>
      </c>
      <c r="H13" s="70">
        <f>SUM(H10:H12)</f>
        <v>89270.94</v>
      </c>
      <c r="I13" s="70">
        <f>H13/G13</f>
        <v>607.28530612244901</v>
      </c>
      <c r="J13" s="70"/>
    </row>
    <row r="14" spans="5:10" x14ac:dyDescent="0.25">
      <c r="H14" s="70">
        <f>H13+'F&amp;F 2022'!F2</f>
        <v>1655270.94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F&amp;F 2022</vt:lpstr>
      <vt:lpstr>ICT 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Grzebieniak (OCAG)</dc:creator>
  <cp:lastModifiedBy>Mitchell McIntyre (OCAG)</cp:lastModifiedBy>
  <dcterms:created xsi:type="dcterms:W3CDTF">2021-01-18T08:28:43Z</dcterms:created>
  <dcterms:modified xsi:type="dcterms:W3CDTF">2023-12-14T09:51:24Z</dcterms:modified>
</cp:coreProperties>
</file>